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520" yWindow="9420" windowWidth="23980" windowHeight="17180" tabRatio="212" activeTab="0"/>
  </bookViews>
  <sheets>
    <sheet name="BikeForcePower.xls" sheetId="1" r:id="rId1"/>
  </sheets>
  <definedNames/>
  <calcPr fullCalcOnLoad="1"/>
</workbook>
</file>

<file path=xl/sharedStrings.xml><?xml version="1.0" encoding="utf-8"?>
<sst xmlns="http://schemas.openxmlformats.org/spreadsheetml/2006/main" count="176" uniqueCount="135">
  <si>
    <t>Cell D11: "HPV heading" -- azimuth (degrees) of vehicle   Zero degrees indicates travel towards true North.</t>
  </si>
  <si>
    <t xml:space="preserve">Cell E11: "ground velocity" -- velocity (meters per second) of vehicle relative to a fixed point on the roadbed </t>
  </si>
  <si>
    <t>Added by Lee McCormack, www.leelikesbikes.com Aug. 2010 - THIS WILL BE IMPROVED!</t>
  </si>
  <si>
    <t>Cell H20: "Temp" -- conversion of temperature from degrees Celsius to degrees Kelvin</t>
  </si>
  <si>
    <t>Cell I20: "Pressure" -- conversion of air pressure from hecto Pascal to Pascal</t>
  </si>
  <si>
    <t>Cell G7: "run" -- horizontal distance (meters), relative to rise, of the base of a right triangle representing a segment of the roadway</t>
  </si>
  <si>
    <t>Cell B21 "Aerodynamic" - Force due to air drag (Newtons)</t>
  </si>
  <si>
    <t>Cell C21 "Rolling" -- Force due to rolling resistance (Newtons)</t>
  </si>
  <si>
    <t>Cell D21 "Slope" -- Force due to effects of gravity and slope (Newtons)</t>
  </si>
  <si>
    <t>Land HPV Force and Power Calculator</t>
  </si>
  <si>
    <t>March 2001 --  JCSnyder.studio@worldnet.att.net</t>
  </si>
  <si>
    <t xml:space="preserve">  Slope</t>
  </si>
  <si>
    <t xml:space="preserve">    Vehicle and Rider</t>
  </si>
  <si>
    <t>run</t>
  </si>
  <si>
    <t>rise</t>
  </si>
  <si>
    <t>Angle</t>
  </si>
  <si>
    <t>HPV</t>
  </si>
  <si>
    <t>rider</t>
  </si>
  <si>
    <t>mass (total)</t>
  </si>
  <si>
    <t>mass (wheels)</t>
  </si>
  <si>
    <t>efficiency</t>
  </si>
  <si>
    <t>(m)</t>
  </si>
  <si>
    <t>(radians)</t>
  </si>
  <si>
    <t>(kg)</t>
  </si>
  <si>
    <t>(percent)</t>
  </si>
  <si>
    <t>Earth</t>
  </si>
  <si>
    <t>CdA</t>
  </si>
  <si>
    <t>Crr</t>
  </si>
  <si>
    <t>HPV heading</t>
  </si>
  <si>
    <t>ground velocity</t>
  </si>
  <si>
    <t>acceleration</t>
  </si>
  <si>
    <t>(m^2)</t>
  </si>
  <si>
    <t>(ratio)</t>
  </si>
  <si>
    <t>(degrees)</t>
  </si>
  <si>
    <t>(m/s)</t>
  </si>
  <si>
    <t>(m/s^2)</t>
  </si>
  <si>
    <t>g</t>
  </si>
  <si>
    <t>Wind</t>
  </si>
  <si>
    <t>Wind velocity</t>
  </si>
  <si>
    <t>Wind heading</t>
  </si>
  <si>
    <t>Wind tangent</t>
  </si>
  <si>
    <t>Air tangent</t>
  </si>
  <si>
    <t>A.T. logic</t>
  </si>
  <si>
    <t xml:space="preserve">   Air</t>
  </si>
  <si>
    <t>(+1 or -1)</t>
  </si>
  <si>
    <t>Temp</t>
  </si>
  <si>
    <t>Pressure</t>
  </si>
  <si>
    <t>air density</t>
  </si>
  <si>
    <t>(C)</t>
  </si>
  <si>
    <t>(hPa)</t>
  </si>
  <si>
    <t>(kg/m^3 )</t>
  </si>
  <si>
    <t>Force</t>
  </si>
  <si>
    <t>dry air constant</t>
  </si>
  <si>
    <t>Aerodynamic</t>
  </si>
  <si>
    <t>Rolling</t>
  </si>
  <si>
    <t>Slope</t>
  </si>
  <si>
    <t>Linear inertia</t>
  </si>
  <si>
    <t>Rotational Inertia</t>
  </si>
  <si>
    <t>(K)</t>
  </si>
  <si>
    <t>(Pa)</t>
  </si>
  <si>
    <t>(J/kg-K)</t>
  </si>
  <si>
    <t>(N)</t>
  </si>
  <si>
    <t>Power</t>
  </si>
  <si>
    <t>grnd vel</t>
  </si>
  <si>
    <t>Linear Inertia</t>
  </si>
  <si>
    <t>Efficiency</t>
  </si>
  <si>
    <t>Road</t>
  </si>
  <si>
    <t>TOTAL</t>
  </si>
  <si>
    <t>(mph)</t>
  </si>
  <si>
    <t>(km/h)</t>
  </si>
  <si>
    <t>(watts)</t>
  </si>
  <si>
    <t>wind vel</t>
  </si>
  <si>
    <t>wnd vel</t>
  </si>
  <si>
    <t>LEGEND</t>
  </si>
  <si>
    <t>USER INPUTS</t>
  </si>
  <si>
    <t>(values underlined and in bold type);</t>
  </si>
  <si>
    <t>VEHICLE AND RIDER</t>
  </si>
  <si>
    <t>Cell B8: "HPV" -- mass (kilograms) of the vehicle including wheels</t>
  </si>
  <si>
    <t>Cell C8: "Rider" -- mass (kilograms) of the rider</t>
  </si>
  <si>
    <t>Cell E8 "Wheels" -- combined mass (kilograms) of all rotating wheels</t>
  </si>
  <si>
    <t>Cell F8: "efficiency" -- efficiency (percent) of the drive train</t>
  </si>
  <si>
    <t>Cell B11 "CdA" -- Coefficient of drag times Area (square meters) of the vehicle and rider</t>
  </si>
  <si>
    <t>Cell C11: "Crr" -- Coefficient of rolling resistance (ratio) of the vehicle</t>
  </si>
  <si>
    <t>Cell G28 "Efficient, percent" -- Percentage of total power devoted to overcoming drive train losses (percent)</t>
  </si>
  <si>
    <t>Cell F11: "acceleration" -- acceleration (meters per seconds squared) of vehicle along direction of travel</t>
  </si>
  <si>
    <t>SLOPE</t>
  </si>
  <si>
    <t>Cell I28 "TOTAL, percent" -- Power delivered to the pedals by the rider  (always 100% percent)</t>
  </si>
  <si>
    <t>VELOCITY UNIT CONVERSIONS</t>
  </si>
  <si>
    <t>Cell J25 "grnd vel" -- Conversion of ground velocity from m/s to mph</t>
  </si>
  <si>
    <t>Cell J29 "wind vel" -- Conversion of wind velocity from m/s to mph</t>
  </si>
  <si>
    <t>Cell H7: "rise" -- vertical elevation (meters) relative to the run of a right triangle representing a segment of the roadbed. Indicate down slope by assigning rise a negative value.</t>
  </si>
  <si>
    <t>WIND</t>
  </si>
  <si>
    <t>Cell C16: "wind velocity" -- wind velocity (meters per second)</t>
  </si>
  <si>
    <t>Cell D16 "Wind heading" -- azimuth (degrees) of wind's origin  A headwind occurs when vehicle heading and wind heading values equal one another.</t>
  </si>
  <si>
    <t>AIR</t>
  </si>
  <si>
    <t>Cell H17: "Temp" -- air temperature (degrees Celsius)</t>
  </si>
  <si>
    <t>Cell I17: "Pressure" -- air pressure (hecto Pascal)</t>
  </si>
  <si>
    <t>CONSTANTS and CONVERSIONS</t>
  </si>
  <si>
    <t>Do not alter these or any of the following cells</t>
  </si>
  <si>
    <t>Cell D8 ''mass (total)'' - the sum of vehicle and rider masses (kilograms)</t>
  </si>
  <si>
    <t>Cell I7 "angle" -- angle oposite the rise of right triangle representing a segment of  the roadway (radians)</t>
  </si>
  <si>
    <t>EARTH</t>
  </si>
  <si>
    <t>Cell J12: "g" -- acceleration due to Earth's gravitation (meters per second per second)</t>
  </si>
  <si>
    <t>Cell E16: "Wind tangent" -- tangential velocity (meters per second) of wind relative to vehicle heading</t>
  </si>
  <si>
    <t>Cell F16: "Air tangent" -- tangential velocity (meters per second) of air relative to the vehicle proper (AKA the velocity at which air flows across the vehicle -- air speed)</t>
  </si>
  <si>
    <t>Cell G16 "A.T. logic" -- Air Tangent logic statement (value +1 or -1) indicates air flow  direction relative to vehicle.</t>
  </si>
  <si>
    <t>Cell J17: "air density": air density (kilograms per cubic meter) in accordance with the Ideal Gas Law, i.e., rho = P/RT</t>
  </si>
  <si>
    <t>Cell H28 "Road, percent" -- Percentage of total power delivered to the road from the drive wheel (percent)</t>
  </si>
  <si>
    <t>Cell J20: "dry air constant" -- constant for dry air (Joules per kilogram times degrees Kelvin)</t>
  </si>
  <si>
    <t>FORMULATION and OUTPUTS</t>
  </si>
  <si>
    <t>FORCE</t>
  </si>
  <si>
    <t>Chainring t</t>
  </si>
  <si>
    <t>Cog t</t>
  </si>
  <si>
    <t>Tire circumference feet</t>
  </si>
  <si>
    <t>RPM</t>
  </si>
  <si>
    <t>MPH</t>
  </si>
  <si>
    <t>M/S</t>
  </si>
  <si>
    <t>Cell K25 "grnd vel" -- Conversion of ground velocity from m/s to km/h</t>
  </si>
  <si>
    <t>Cell K29 "wind vel" -- Conversion of wind velocity from m/s to km/h</t>
  </si>
  <si>
    <t>Cell E21 "Linear inertia" -- Force exerted along the line of travel due to change of velocity (Newtons)</t>
  </si>
  <si>
    <t>Cell F21 "Rotational inertia" -- Force exerted due to change of rotational velocity of wheels (Newtons)</t>
  </si>
  <si>
    <t>POWER</t>
  </si>
  <si>
    <t>Cell B26 "Aerodynamic, watts" - Power due to air drag (watts)</t>
  </si>
  <si>
    <t>Cell C26 "Rolling, watts" -- Power due to rolling resistance (watts)</t>
  </si>
  <si>
    <t>Cell D26 "Slope, watts" -- Power due to effects of gravity and slope (watts)</t>
  </si>
  <si>
    <t>Cell E26 "Linear Inertia, watts" -- Power due to change of velocity along the linear vector (watts)</t>
  </si>
  <si>
    <t>Cell F26 "Rotational Inertia, watts" -- Power expended due to change of rotational velocity of wheels (watts)</t>
  </si>
  <si>
    <t>Cell E26 "Efficiency, watts" -- Power due to drive train inefficiencies (watts)</t>
  </si>
  <si>
    <t>Cell H26 "Road, watts" -- Power delivered from drive wheel to road surface (watts)</t>
  </si>
  <si>
    <t>Cell I26 "TOTAL, watts" -- Power delivered by rider to the pedals (watts)</t>
  </si>
  <si>
    <t>Cell B28 "Aerodynamic, percent" -- Portion of total power devoted to overcoming air resistance (percent)</t>
  </si>
  <si>
    <t>Cell C28 "Rolling, percent" -- Portion of total power devoted to overcoming rolling resistance (percent)</t>
  </si>
  <si>
    <t>Cell D28 "Slope, percent" -- Percentage of total power devoted to overcoming effect of slope (percent)</t>
  </si>
  <si>
    <t>Cell E28 "Linear inertia, percent" -- Percentage of total power devoted to overcoming changes of velocity along the linear vector (percent)</t>
  </si>
  <si>
    <t>Cell F28 "Rotational Inertia, percent" -- Percentage of total power devoted to overcoming changes of rotational velocity of the wheels (percent)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</si>
</sst>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23"/>
      <name val="Arial"/>
      <family val="0"/>
    </font>
    <font>
      <sz val="30"/>
      <name val="Times New Roman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"/>
      <family val="0"/>
    </font>
    <font>
      <sz val="8"/>
      <name val="MS Sans Serif"/>
      <family val="0"/>
    </font>
    <font>
      <b/>
      <i/>
      <sz val="10"/>
      <name val="Arial"/>
      <family val="0"/>
    </font>
  </fonts>
  <fills count="13">
    <fill>
      <patternFill/>
    </fill>
    <fill>
      <patternFill patternType="gray125"/>
    </fill>
    <fill>
      <patternFill patternType="lightGray">
        <fgColor indexed="11"/>
      </patternFill>
    </fill>
    <fill>
      <patternFill patternType="darkGray">
        <fgColor indexed="15"/>
      </patternFill>
    </fill>
    <fill>
      <patternFill patternType="lightGray">
        <fgColor indexed="13"/>
      </patternFill>
    </fill>
    <fill>
      <patternFill patternType="lightGray">
        <fgColor indexed="15"/>
      </patternFill>
    </fill>
    <fill>
      <patternFill patternType="darkGray">
        <fgColor indexed="22"/>
      </patternFill>
    </fill>
    <fill>
      <patternFill patternType="lightGray">
        <fgColor indexed="22"/>
      </patternFill>
    </fill>
    <fill>
      <patternFill patternType="darkGray">
        <fgColor indexed="11"/>
      </patternFill>
    </fill>
    <fill>
      <patternFill patternType="gray125">
        <fgColor indexed="11"/>
      </patternFill>
    </fill>
    <fill>
      <patternFill patternType="gray125">
        <fgColor indexed="13"/>
      </patternFill>
    </fill>
    <fill>
      <patternFill patternType="gray125">
        <fgColor indexed="15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 horizontal="center"/>
      <protection/>
    </xf>
    <xf numFmtId="11" fontId="4" fillId="3" borderId="0" xfId="0" applyNumberFormat="1" applyFont="1" applyFill="1" applyBorder="1" applyAlignment="1" applyProtection="1">
      <alignment horizontal="center"/>
      <protection/>
    </xf>
    <xf numFmtId="0" fontId="4" fillId="4" borderId="0" xfId="0" applyNumberFormat="1" applyFont="1" applyFill="1" applyBorder="1" applyAlignment="1" applyProtection="1">
      <alignment horizontal="center"/>
      <protection/>
    </xf>
    <xf numFmtId="169" fontId="4" fillId="5" borderId="0" xfId="0" applyNumberFormat="1" applyFont="1" applyFill="1" applyBorder="1" applyAlignment="1" applyProtection="1">
      <alignment horizontal="center"/>
      <protection/>
    </xf>
    <xf numFmtId="0" fontId="4" fillId="5" borderId="0" xfId="0" applyNumberFormat="1" applyFont="1" applyFill="1" applyBorder="1" applyAlignment="1" applyProtection="1">
      <alignment horizontal="center"/>
      <protection/>
    </xf>
    <xf numFmtId="169" fontId="4" fillId="6" borderId="0" xfId="0" applyNumberFormat="1" applyFont="1" applyFill="1" applyBorder="1" applyAlignment="1" applyProtection="1">
      <alignment horizontal="center"/>
      <protection/>
    </xf>
    <xf numFmtId="1" fontId="4" fillId="5" borderId="0" xfId="0" applyNumberFormat="1" applyFont="1" applyFill="1" applyBorder="1" applyAlignment="1" applyProtection="1">
      <alignment horizontal="center"/>
      <protection/>
    </xf>
    <xf numFmtId="169" fontId="4" fillId="7" borderId="0" xfId="0" applyNumberFormat="1" applyFont="1" applyFill="1" applyBorder="1" applyAlignment="1" applyProtection="1">
      <alignment horizontal="center"/>
      <protection/>
    </xf>
    <xf numFmtId="0" fontId="4" fillId="7" borderId="0" xfId="0" applyNumberFormat="1" applyFont="1" applyFill="1" applyBorder="1" applyAlignment="1" applyProtection="1">
      <alignment/>
      <protection/>
    </xf>
    <xf numFmtId="169" fontId="4" fillId="4" borderId="0" xfId="0" applyNumberFormat="1" applyFont="1" applyFill="1" applyBorder="1" applyAlignment="1" applyProtection="1">
      <alignment horizontal="center"/>
      <protection/>
    </xf>
    <xf numFmtId="1" fontId="4" fillId="4" borderId="0" xfId="0" applyNumberFormat="1" applyFont="1" applyFill="1" applyBorder="1" applyAlignment="1" applyProtection="1">
      <alignment horizontal="center"/>
      <protection/>
    </xf>
    <xf numFmtId="169" fontId="5" fillId="2" borderId="0" xfId="0" applyNumberFormat="1" applyFont="1" applyFill="1" applyBorder="1" applyAlignment="1" applyProtection="1">
      <alignment horizontal="center"/>
      <protection/>
    </xf>
    <xf numFmtId="169" fontId="4" fillId="2" borderId="0" xfId="0" applyNumberFormat="1" applyFont="1" applyFill="1" applyBorder="1" applyAlignment="1" applyProtection="1">
      <alignment horizontal="center"/>
      <protection/>
    </xf>
    <xf numFmtId="169" fontId="4" fillId="3" borderId="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 applyProtection="1">
      <alignment horizontal="center"/>
      <protection/>
    </xf>
    <xf numFmtId="169" fontId="7" fillId="6" borderId="0" xfId="0" applyNumberFormat="1" applyFont="1" applyFill="1" applyBorder="1" applyAlignment="1" applyProtection="1">
      <alignment horizontal="center"/>
      <protection/>
    </xf>
    <xf numFmtId="169" fontId="7" fillId="7" borderId="0" xfId="0" applyNumberFormat="1" applyFont="1" applyFill="1" applyBorder="1" applyAlignment="1" applyProtection="1">
      <alignment horizontal="center"/>
      <protection/>
    </xf>
    <xf numFmtId="169" fontId="5" fillId="7" borderId="0" xfId="0" applyNumberFormat="1" applyFont="1" applyFill="1" applyBorder="1" applyAlignment="1" applyProtection="1">
      <alignment horizontal="center"/>
      <protection/>
    </xf>
    <xf numFmtId="9" fontId="4" fillId="7" borderId="0" xfId="0" applyNumberFormat="1" applyFont="1" applyFill="1" applyBorder="1" applyAlignment="1" applyProtection="1">
      <alignment horizontal="center"/>
      <protection/>
    </xf>
    <xf numFmtId="9" fontId="5" fillId="7" borderId="0" xfId="0" applyNumberFormat="1" applyFont="1" applyFill="1" applyBorder="1" applyAlignment="1" applyProtection="1">
      <alignment horizontal="center"/>
      <protection/>
    </xf>
    <xf numFmtId="169" fontId="7" fillId="5" borderId="0" xfId="0" applyNumberFormat="1" applyFont="1" applyFill="1" applyBorder="1" applyAlignment="1" applyProtection="1">
      <alignment horizontal="center"/>
      <protection/>
    </xf>
    <xf numFmtId="169" fontId="7" fillId="4" borderId="0" xfId="0" applyNumberFormat="1" applyFont="1" applyFill="1" applyBorder="1" applyAlignment="1" applyProtection="1">
      <alignment horizontal="left"/>
      <protection/>
    </xf>
    <xf numFmtId="169" fontId="4" fillId="8" borderId="0" xfId="0" applyNumberFormat="1" applyFont="1" applyFill="1" applyBorder="1" applyAlignment="1" applyProtection="1">
      <alignment horizontal="center"/>
      <protection/>
    </xf>
    <xf numFmtId="0" fontId="4" fillId="8" borderId="0" xfId="0" applyNumberFormat="1" applyFont="1" applyFill="1" applyBorder="1" applyAlignment="1" applyProtection="1">
      <alignment horizontal="center"/>
      <protection/>
    </xf>
    <xf numFmtId="169" fontId="7" fillId="3" borderId="0" xfId="0" applyNumberFormat="1" applyFont="1" applyFill="1" applyBorder="1" applyAlignment="1" applyProtection="1">
      <alignment horizontal="left"/>
      <protection/>
    </xf>
    <xf numFmtId="1" fontId="8" fillId="7" borderId="0" xfId="0" applyNumberFormat="1" applyFont="1" applyFill="1" applyBorder="1" applyAlignment="1" applyProtection="1">
      <alignment horizontal="center"/>
      <protection/>
    </xf>
    <xf numFmtId="0" fontId="7" fillId="8" borderId="0" xfId="0" applyNumberFormat="1" applyFont="1" applyFill="1" applyBorder="1" applyAlignment="1" applyProtection="1">
      <alignment horizontal="center"/>
      <protection/>
    </xf>
    <xf numFmtId="169" fontId="7" fillId="2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11" fontId="6" fillId="3" borderId="0" xfId="0" applyNumberFormat="1" applyFont="1" applyFill="1" applyBorder="1" applyAlignment="1" applyProtection="1">
      <alignment horizontal="center"/>
      <protection/>
    </xf>
    <xf numFmtId="1" fontId="8" fillId="6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69" fontId="9" fillId="0" borderId="0" xfId="0" applyNumberFormat="1" applyFont="1" applyFill="1" applyBorder="1" applyAlignment="1" applyProtection="1">
      <alignment horizontal="center"/>
      <protection/>
    </xf>
    <xf numFmtId="0" fontId="4" fillId="8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5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/>
      <protection/>
    </xf>
    <xf numFmtId="1" fontId="11" fillId="9" borderId="0" xfId="0" applyNumberFormat="1" applyFont="1" applyFill="1" applyBorder="1" applyAlignment="1" applyProtection="1">
      <alignment horizontal="center"/>
      <protection/>
    </xf>
    <xf numFmtId="171" fontId="11" fillId="10" borderId="0" xfId="0" applyNumberFormat="1" applyFont="1" applyFill="1" applyBorder="1" applyAlignment="1" applyProtection="1">
      <alignment horizontal="center"/>
      <protection/>
    </xf>
    <xf numFmtId="1" fontId="11" fillId="11" borderId="0" xfId="0" applyNumberFormat="1" applyFont="1" applyFill="1" applyBorder="1" applyAlignment="1" applyProtection="1">
      <alignment horizontal="center"/>
      <protection/>
    </xf>
    <xf numFmtId="1" fontId="11" fillId="5" borderId="0" xfId="0" applyNumberFormat="1" applyFont="1" applyFill="1" applyBorder="1" applyAlignment="1" applyProtection="1">
      <alignment horizontal="center"/>
      <protection/>
    </xf>
    <xf numFmtId="1" fontId="11" fillId="10" borderId="0" xfId="0" applyNumberFormat="1" applyFont="1" applyFill="1" applyBorder="1" applyAlignment="1" applyProtection="1">
      <alignment horizontal="center"/>
      <protection/>
    </xf>
    <xf numFmtId="169" fontId="11" fillId="10" borderId="0" xfId="0" applyNumberFormat="1" applyFont="1" applyFill="1" applyBorder="1" applyAlignment="1" applyProtection="1">
      <alignment horizontal="center"/>
      <protection/>
    </xf>
    <xf numFmtId="171" fontId="4" fillId="3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11" fillId="11" borderId="0" xfId="0" applyNumberFormat="1" applyFont="1" applyFill="1" applyBorder="1" applyAlignment="1" applyProtection="1">
      <alignment horizontal="center"/>
      <protection/>
    </xf>
    <xf numFmtId="2" fontId="4" fillId="8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187" fontId="4" fillId="7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2" fontId="11" fillId="10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2" fillId="12" borderId="0" xfId="0" applyFont="1" applyFill="1" applyAlignment="1">
      <alignment/>
    </xf>
    <xf numFmtId="0" fontId="17" fillId="12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0"/>
  <sheetViews>
    <sheetView showGridLines="0" tabSelected="1" workbookViewId="0" topLeftCell="A2">
      <selection activeCell="H5" sqref="H5"/>
    </sheetView>
  </sheetViews>
  <sheetFormatPr defaultColWidth="11.421875" defaultRowHeight="12.75"/>
  <cols>
    <col min="1" max="1" width="3.421875" style="2" customWidth="1"/>
    <col min="2" max="2" width="14.28125" style="2" customWidth="1"/>
    <col min="3" max="3" width="14.57421875" style="2" customWidth="1"/>
    <col min="4" max="4" width="22.28125" style="2" customWidth="1"/>
    <col min="5" max="5" width="16.00390625" style="2" customWidth="1"/>
    <col min="6" max="6" width="16.421875" style="2" customWidth="1"/>
    <col min="7" max="7" width="11.00390625" style="2" customWidth="1"/>
    <col min="8" max="8" width="13.00390625" style="2" customWidth="1"/>
    <col min="9" max="9" width="12.140625" style="2" customWidth="1"/>
    <col min="10" max="10" width="15.421875" style="2" customWidth="1"/>
    <col min="11" max="11" width="7.7109375" style="2" customWidth="1"/>
    <col min="12" max="12" width="12.28125" style="2" customWidth="1"/>
    <col min="13" max="13" width="17.00390625" style="2" customWidth="1"/>
    <col min="14" max="14" width="13.00390625" style="2" customWidth="1"/>
    <col min="15" max="15" width="12.421875" style="2" customWidth="1"/>
    <col min="16" max="16384" width="10.00390625" style="2" customWidth="1"/>
  </cols>
  <sheetData>
    <row r="1" ht="4.5" customHeight="1"/>
    <row r="2" ht="34.5" customHeight="1">
      <c r="B2" s="32" t="s">
        <v>9</v>
      </c>
    </row>
    <row r="3" ht="13.5" customHeight="1">
      <c r="B3" s="3" t="s">
        <v>10</v>
      </c>
    </row>
    <row r="4" ht="13.5" customHeight="1">
      <c r="B4" s="3"/>
    </row>
    <row r="5" spans="2:8" ht="13.5" customHeight="1">
      <c r="B5" s="57" t="s">
        <v>111</v>
      </c>
      <c r="C5" s="57" t="s">
        <v>112</v>
      </c>
      <c r="D5" s="57" t="s">
        <v>113</v>
      </c>
      <c r="E5" s="57" t="s">
        <v>114</v>
      </c>
      <c r="F5" s="57" t="s">
        <v>115</v>
      </c>
      <c r="G5" s="57" t="s">
        <v>116</v>
      </c>
      <c r="H5" s="59" t="s">
        <v>2</v>
      </c>
    </row>
    <row r="6" spans="2:7" ht="13.5" customHeight="1">
      <c r="B6" s="57">
        <v>34</v>
      </c>
      <c r="C6" s="57">
        <v>28</v>
      </c>
      <c r="D6" s="57">
        <v>6.97</v>
      </c>
      <c r="E6" s="57">
        <v>60</v>
      </c>
      <c r="F6" s="58">
        <f>((((B6/C6)*D6)*E6)*60)/5280</f>
        <v>5.770616883116882</v>
      </c>
      <c r="G6" s="58">
        <f>F6*0.44704</f>
        <v>2.579696571428571</v>
      </c>
    </row>
    <row r="7" ht="13.5" customHeight="1">
      <c r="B7" s="3"/>
    </row>
    <row r="8" spans="7:9" ht="18.75" customHeight="1">
      <c r="G8" s="31" t="s">
        <v>11</v>
      </c>
      <c r="H8" s="15"/>
      <c r="I8" s="15"/>
    </row>
    <row r="9" spans="2:9" ht="15.75" customHeight="1">
      <c r="B9" s="25" t="s">
        <v>12</v>
      </c>
      <c r="C9" s="13"/>
      <c r="D9" s="13"/>
      <c r="E9" s="13"/>
      <c r="F9" s="13"/>
      <c r="G9" s="16" t="s">
        <v>13</v>
      </c>
      <c r="H9" s="16" t="s">
        <v>14</v>
      </c>
      <c r="I9" s="16" t="s">
        <v>15</v>
      </c>
    </row>
    <row r="10" spans="2:11" ht="15.75" customHeight="1"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  <c r="G10" s="16" t="s">
        <v>21</v>
      </c>
      <c r="H10" s="16" t="s">
        <v>21</v>
      </c>
      <c r="I10" s="16" t="s">
        <v>22</v>
      </c>
      <c r="J10" s="37"/>
      <c r="K10" s="37"/>
    </row>
    <row r="11" spans="2:11" ht="15.75" customHeight="1">
      <c r="B11" s="13" t="s">
        <v>23</v>
      </c>
      <c r="C11" s="13" t="s">
        <v>23</v>
      </c>
      <c r="D11" s="13" t="s">
        <v>23</v>
      </c>
      <c r="E11" s="13" t="s">
        <v>23</v>
      </c>
      <c r="F11" s="13" t="s">
        <v>24</v>
      </c>
      <c r="G11" s="42">
        <v>100</v>
      </c>
      <c r="H11" s="42">
        <v>17</v>
      </c>
      <c r="I11" s="4">
        <f>ATAN((H11/G11))</f>
        <v>0.16839015714752992</v>
      </c>
      <c r="J11" s="37"/>
      <c r="K11" s="37"/>
    </row>
    <row r="12" spans="2:11" ht="15.75" customHeight="1">
      <c r="B12" s="46">
        <v>9.1</v>
      </c>
      <c r="C12" s="46">
        <v>81.8</v>
      </c>
      <c r="D12" s="14">
        <f>B12+C12</f>
        <v>90.89999999999999</v>
      </c>
      <c r="E12" s="46">
        <v>4</v>
      </c>
      <c r="F12" s="46">
        <v>95</v>
      </c>
      <c r="G12" s="38"/>
      <c r="H12" s="38"/>
      <c r="I12" s="38"/>
      <c r="J12" s="30" t="s">
        <v>25</v>
      </c>
      <c r="K12" s="37"/>
    </row>
    <row r="13" spans="2:11" ht="15.75" customHeight="1">
      <c r="B13" s="14" t="s">
        <v>26</v>
      </c>
      <c r="C13" s="14" t="s">
        <v>27</v>
      </c>
      <c r="D13" s="14" t="s">
        <v>28</v>
      </c>
      <c r="E13" s="14" t="s">
        <v>29</v>
      </c>
      <c r="F13" s="14" t="s">
        <v>30</v>
      </c>
      <c r="G13" s="40"/>
      <c r="H13" s="40"/>
      <c r="I13" s="37"/>
      <c r="J13" s="37"/>
      <c r="K13" s="37"/>
    </row>
    <row r="14" spans="2:11" ht="15.75" customHeight="1">
      <c r="B14" s="13" t="s">
        <v>31</v>
      </c>
      <c r="C14" s="13" t="s">
        <v>32</v>
      </c>
      <c r="D14" s="13" t="s">
        <v>33</v>
      </c>
      <c r="E14" s="6" t="s">
        <v>34</v>
      </c>
      <c r="F14" s="13" t="s">
        <v>35</v>
      </c>
      <c r="G14" s="40"/>
      <c r="H14" s="40"/>
      <c r="I14" s="37"/>
      <c r="J14" s="27" t="s">
        <v>36</v>
      </c>
      <c r="K14" s="37"/>
    </row>
    <row r="15" spans="2:11" ht="15.75" customHeight="1">
      <c r="B15" s="56">
        <v>0.791</v>
      </c>
      <c r="C15" s="43">
        <v>0.0132</v>
      </c>
      <c r="D15" s="47">
        <v>90</v>
      </c>
      <c r="E15" s="55">
        <f>G6</f>
        <v>2.579696571428571</v>
      </c>
      <c r="F15" s="47">
        <v>0</v>
      </c>
      <c r="G15" s="40"/>
      <c r="H15" s="40"/>
      <c r="I15" s="37"/>
      <c r="J15" s="26" t="s">
        <v>35</v>
      </c>
      <c r="K15" s="37"/>
    </row>
    <row r="16" spans="2:11" ht="15.75" customHeight="1">
      <c r="B16" s="40"/>
      <c r="C16" s="40"/>
      <c r="D16" s="40"/>
      <c r="E16" s="40"/>
      <c r="F16" s="40"/>
      <c r="G16" s="40"/>
      <c r="H16" s="40"/>
      <c r="I16" s="37"/>
      <c r="J16" s="52">
        <v>9.807</v>
      </c>
      <c r="K16" s="37"/>
    </row>
    <row r="17" spans="2:11" ht="15.75" customHeight="1">
      <c r="B17" s="40"/>
      <c r="C17" s="24" t="s">
        <v>37</v>
      </c>
      <c r="D17" s="7"/>
      <c r="E17" s="7"/>
      <c r="F17" s="7"/>
      <c r="G17" s="7"/>
      <c r="H17" s="39"/>
      <c r="I17" s="37"/>
      <c r="J17" s="37"/>
      <c r="K17" s="37"/>
    </row>
    <row r="18" spans="2:11" ht="15.75" customHeight="1">
      <c r="B18" s="40"/>
      <c r="C18" s="7" t="s">
        <v>38</v>
      </c>
      <c r="D18" s="7" t="s">
        <v>39</v>
      </c>
      <c r="E18" s="7" t="s">
        <v>40</v>
      </c>
      <c r="F18" s="7" t="s">
        <v>41</v>
      </c>
      <c r="G18" s="8" t="s">
        <v>42</v>
      </c>
      <c r="H18" s="28" t="s">
        <v>43</v>
      </c>
      <c r="I18" s="17"/>
      <c r="J18" s="17"/>
      <c r="K18" s="37"/>
    </row>
    <row r="19" spans="2:11" ht="15.75" customHeight="1">
      <c r="B19" s="40"/>
      <c r="C19" s="8" t="s">
        <v>34</v>
      </c>
      <c r="D19" s="7" t="s">
        <v>33</v>
      </c>
      <c r="E19" s="7" t="s">
        <v>34</v>
      </c>
      <c r="F19" s="7" t="s">
        <v>34</v>
      </c>
      <c r="G19" s="8" t="s">
        <v>44</v>
      </c>
      <c r="H19" s="17" t="s">
        <v>45</v>
      </c>
      <c r="I19" s="17" t="s">
        <v>46</v>
      </c>
      <c r="J19" s="17" t="s">
        <v>47</v>
      </c>
      <c r="K19" s="37"/>
    </row>
    <row r="20" spans="2:11" ht="16.5" customHeight="1">
      <c r="B20" s="40"/>
      <c r="C20" s="51">
        <v>0</v>
      </c>
      <c r="D20" s="44">
        <v>230</v>
      </c>
      <c r="E20" s="10">
        <f>C20*COS((D20-D15)*PI()/180)</f>
        <v>0</v>
      </c>
      <c r="F20" s="10">
        <f>E15+E20</f>
        <v>2.579696571428571</v>
      </c>
      <c r="G20" s="8">
        <f>IF(F20&lt;0,-1,1)</f>
        <v>1</v>
      </c>
      <c r="H20" s="17" t="s">
        <v>48</v>
      </c>
      <c r="I20" s="17" t="s">
        <v>49</v>
      </c>
      <c r="J20" s="17" t="s">
        <v>50</v>
      </c>
      <c r="K20" s="37"/>
    </row>
    <row r="21" spans="2:11" ht="15.75" customHeight="1">
      <c r="B21" s="40"/>
      <c r="C21" s="39"/>
      <c r="D21" s="39"/>
      <c r="E21" s="39"/>
      <c r="F21" s="39"/>
      <c r="G21" s="39"/>
      <c r="H21" s="45">
        <v>20</v>
      </c>
      <c r="I21" s="45">
        <v>1015</v>
      </c>
      <c r="J21" s="48">
        <f>I24/(J24*H24)</f>
        <v>1.2070257221343546</v>
      </c>
      <c r="K21" s="37"/>
    </row>
    <row r="22" spans="1:11" ht="15" customHeight="1">
      <c r="A22" s="41"/>
      <c r="B22" s="19" t="s">
        <v>51</v>
      </c>
      <c r="C22" s="9"/>
      <c r="D22" s="9"/>
      <c r="E22" s="9"/>
      <c r="F22" s="9"/>
      <c r="G22" s="39"/>
      <c r="H22" s="18" t="s">
        <v>45</v>
      </c>
      <c r="I22" s="18" t="s">
        <v>46</v>
      </c>
      <c r="J22" s="18" t="s">
        <v>52</v>
      </c>
      <c r="K22" s="37"/>
    </row>
    <row r="23" spans="1:10" ht="15.75" customHeight="1">
      <c r="A23" s="41"/>
      <c r="B23" s="9" t="s">
        <v>53</v>
      </c>
      <c r="C23" s="9" t="s">
        <v>54</v>
      </c>
      <c r="D23" s="9" t="s">
        <v>55</v>
      </c>
      <c r="E23" s="9" t="s">
        <v>56</v>
      </c>
      <c r="F23" s="9" t="s">
        <v>57</v>
      </c>
      <c r="G23" s="40"/>
      <c r="H23" s="18" t="s">
        <v>58</v>
      </c>
      <c r="I23" s="18" t="s">
        <v>59</v>
      </c>
      <c r="J23" s="18" t="s">
        <v>60</v>
      </c>
    </row>
    <row r="24" spans="1:10" ht="12">
      <c r="A24" s="41"/>
      <c r="B24" s="9" t="s">
        <v>61</v>
      </c>
      <c r="C24" s="9" t="s">
        <v>61</v>
      </c>
      <c r="D24" s="9" t="s">
        <v>61</v>
      </c>
      <c r="E24" s="9" t="s">
        <v>61</v>
      </c>
      <c r="F24" s="9" t="s">
        <v>61</v>
      </c>
      <c r="G24" s="40"/>
      <c r="H24" s="5">
        <f>H21+273</f>
        <v>293</v>
      </c>
      <c r="I24" s="5">
        <f>I21*100</f>
        <v>101500</v>
      </c>
      <c r="J24" s="33">
        <v>287</v>
      </c>
    </row>
    <row r="25" spans="1:9" ht="14.25" customHeight="1">
      <c r="A25" s="41"/>
      <c r="B25" s="34">
        <f>G20*B15*J21*(F20)^2*0.5</f>
        <v>3.176876015905444</v>
      </c>
      <c r="C25" s="34">
        <f>D12*J16*C15*COS(I11)</f>
        <v>11.600785751354483</v>
      </c>
      <c r="D25" s="34">
        <f>D12*J16*SIN(I11)</f>
        <v>149.40405891895927</v>
      </c>
      <c r="E25" s="34">
        <f>D12*F15</f>
        <v>0</v>
      </c>
      <c r="F25" s="34">
        <f>E12*F15</f>
        <v>0</v>
      </c>
      <c r="G25" s="40"/>
      <c r="H25" s="40"/>
      <c r="I25" s="40"/>
    </row>
    <row r="26" spans="1:6" ht="15" customHeight="1">
      <c r="A26" s="41"/>
      <c r="B26" s="41"/>
      <c r="C26" s="41"/>
      <c r="D26" s="41"/>
      <c r="E26" s="41"/>
      <c r="F26" s="41"/>
    </row>
    <row r="27" spans="1:11" ht="15" customHeight="1">
      <c r="A27" s="41"/>
      <c r="B27" s="20" t="s">
        <v>62</v>
      </c>
      <c r="C27" s="11"/>
      <c r="D27" s="11"/>
      <c r="E27" s="11"/>
      <c r="F27" s="11"/>
      <c r="G27" s="11"/>
      <c r="H27" s="11"/>
      <c r="I27" s="11"/>
      <c r="J27" s="35" t="s">
        <v>63</v>
      </c>
      <c r="K27" s="36" t="s">
        <v>63</v>
      </c>
    </row>
    <row r="28" spans="1:11" ht="15" customHeight="1">
      <c r="A28" s="41"/>
      <c r="B28" s="11" t="s">
        <v>53</v>
      </c>
      <c r="C28" s="11" t="s">
        <v>54</v>
      </c>
      <c r="D28" s="11" t="s">
        <v>55</v>
      </c>
      <c r="E28" s="11" t="s">
        <v>64</v>
      </c>
      <c r="F28" s="11" t="s">
        <v>57</v>
      </c>
      <c r="G28" s="11" t="s">
        <v>65</v>
      </c>
      <c r="H28" s="11" t="s">
        <v>66</v>
      </c>
      <c r="I28" s="20" t="s">
        <v>67</v>
      </c>
      <c r="J28" s="35" t="s">
        <v>68</v>
      </c>
      <c r="K28" s="36" t="s">
        <v>69</v>
      </c>
    </row>
    <row r="29" spans="1:11" ht="15" customHeight="1">
      <c r="A29" s="41"/>
      <c r="B29" s="11" t="s">
        <v>70</v>
      </c>
      <c r="C29" s="11" t="s">
        <v>70</v>
      </c>
      <c r="D29" s="11" t="s">
        <v>70</v>
      </c>
      <c r="E29" s="11" t="s">
        <v>70</v>
      </c>
      <c r="F29" s="11" t="s">
        <v>70</v>
      </c>
      <c r="G29" s="11" t="s">
        <v>70</v>
      </c>
      <c r="H29" s="11" t="s">
        <v>70</v>
      </c>
      <c r="I29" s="20" t="s">
        <v>70</v>
      </c>
      <c r="J29" s="36">
        <f>K29*0.621</f>
        <v>5.767169655085713</v>
      </c>
      <c r="K29" s="1">
        <f>E15*3.6</f>
        <v>9.286907657142855</v>
      </c>
    </row>
    <row r="30" spans="2:11" ht="15" customHeight="1">
      <c r="B30" s="29">
        <f>B25*E15</f>
        <v>8.195376166084932</v>
      </c>
      <c r="C30" s="29">
        <f>C25*E15</f>
        <v>29.926507228646578</v>
      </c>
      <c r="D30" s="29">
        <f>D25*E15</f>
        <v>385.4171385507514</v>
      </c>
      <c r="E30" s="29">
        <f>E25*E15</f>
        <v>0</v>
      </c>
      <c r="F30" s="29">
        <f>F25*F15</f>
        <v>0</v>
      </c>
      <c r="G30" s="29">
        <f>I30-H30</f>
        <v>22.291527470814913</v>
      </c>
      <c r="H30" s="29">
        <f>B30+C30+D30+E30+F30</f>
        <v>423.53902194548294</v>
      </c>
      <c r="I30" s="29">
        <f>(H30)/(F12/100)</f>
        <v>445.83054941629786</v>
      </c>
      <c r="J30" s="1"/>
      <c r="K30" s="1"/>
    </row>
    <row r="31" spans="2:11" ht="12">
      <c r="B31" s="11" t="s">
        <v>24</v>
      </c>
      <c r="C31" s="11" t="s">
        <v>24</v>
      </c>
      <c r="D31" s="11" t="s">
        <v>24</v>
      </c>
      <c r="E31" s="11" t="s">
        <v>24</v>
      </c>
      <c r="F31" s="11" t="s">
        <v>24</v>
      </c>
      <c r="G31" s="11" t="s">
        <v>24</v>
      </c>
      <c r="H31" s="11" t="s">
        <v>24</v>
      </c>
      <c r="I31" s="21" t="s">
        <v>24</v>
      </c>
      <c r="J31" s="36" t="s">
        <v>71</v>
      </c>
      <c r="K31" s="36" t="s">
        <v>72</v>
      </c>
    </row>
    <row r="32" spans="2:11" ht="15.75" customHeight="1">
      <c r="B32" s="22">
        <f>B30/I30</f>
        <v>0.01838226693261532</v>
      </c>
      <c r="C32" s="22">
        <f>C30/I30</f>
        <v>0.0671252951773443</v>
      </c>
      <c r="D32" s="22">
        <f>D30/I30</f>
        <v>0.8644924378900403</v>
      </c>
      <c r="E32" s="22">
        <f>E30/I30</f>
        <v>0</v>
      </c>
      <c r="F32" s="54">
        <f>F30/I30</f>
        <v>0</v>
      </c>
      <c r="G32" s="22">
        <f>G30/I30</f>
        <v>0.050000000000000044</v>
      </c>
      <c r="H32" s="22">
        <f>H30/I30</f>
        <v>0.95</v>
      </c>
      <c r="I32" s="23">
        <f>I30/I30</f>
        <v>1</v>
      </c>
      <c r="J32" s="36" t="s">
        <v>68</v>
      </c>
      <c r="K32" s="36" t="s">
        <v>69</v>
      </c>
    </row>
    <row r="33" spans="2:11" ht="12">
      <c r="B33" s="12"/>
      <c r="C33" s="12"/>
      <c r="D33" s="12"/>
      <c r="E33" s="12"/>
      <c r="F33" s="12"/>
      <c r="G33" s="12"/>
      <c r="H33" s="12"/>
      <c r="I33" s="12"/>
      <c r="J33" s="36">
        <f>K33*0.621</f>
        <v>0</v>
      </c>
      <c r="K33" s="1">
        <f>C20*3.6</f>
        <v>0</v>
      </c>
    </row>
    <row r="36" ht="21.75" customHeight="1">
      <c r="B36" s="53" t="s">
        <v>73</v>
      </c>
    </row>
    <row r="38" ht="15.75" customHeight="1">
      <c r="B38" s="49" t="s">
        <v>74</v>
      </c>
    </row>
    <row r="39" ht="12">
      <c r="B39" s="2" t="s">
        <v>75</v>
      </c>
    </row>
    <row r="41" ht="15.75" customHeight="1">
      <c r="B41" s="50" t="s">
        <v>76</v>
      </c>
    </row>
    <row r="42" ht="12">
      <c r="B42" s="2" t="s">
        <v>77</v>
      </c>
    </row>
    <row r="43" ht="12">
      <c r="B43" s="2" t="s">
        <v>78</v>
      </c>
    </row>
    <row r="44" ht="12">
      <c r="B44" s="2" t="s">
        <v>79</v>
      </c>
    </row>
    <row r="45" ht="12">
      <c r="B45" s="2" t="s">
        <v>80</v>
      </c>
    </row>
    <row r="46" ht="12">
      <c r="B46" s="2" t="s">
        <v>81</v>
      </c>
    </row>
    <row r="47" ht="12">
      <c r="B47" s="2" t="s">
        <v>82</v>
      </c>
    </row>
    <row r="48" ht="13.5" customHeight="1">
      <c r="B48" s="2" t="s">
        <v>0</v>
      </c>
    </row>
    <row r="49" ht="12">
      <c r="B49" s="2" t="s">
        <v>1</v>
      </c>
    </row>
    <row r="50" ht="12">
      <c r="B50" s="2" t="s">
        <v>84</v>
      </c>
    </row>
    <row r="52" ht="15.75" customHeight="1">
      <c r="B52" s="50" t="s">
        <v>85</v>
      </c>
    </row>
    <row r="53" ht="12">
      <c r="B53" s="2" t="s">
        <v>5</v>
      </c>
    </row>
    <row r="54" ht="12">
      <c r="B54" s="2" t="s">
        <v>90</v>
      </c>
    </row>
    <row r="56" ht="15.75" customHeight="1">
      <c r="B56" s="50" t="s">
        <v>91</v>
      </c>
    </row>
    <row r="57" ht="12">
      <c r="B57" s="2" t="s">
        <v>92</v>
      </c>
    </row>
    <row r="58" ht="12">
      <c r="B58" s="2" t="s">
        <v>93</v>
      </c>
    </row>
    <row r="60" ht="15.75" customHeight="1">
      <c r="B60" s="50" t="s">
        <v>94</v>
      </c>
    </row>
    <row r="61" ht="12">
      <c r="B61" s="2" t="s">
        <v>95</v>
      </c>
    </row>
    <row r="62" ht="12">
      <c r="B62" s="2" t="s">
        <v>96</v>
      </c>
    </row>
    <row r="64" ht="15.75" customHeight="1">
      <c r="B64" s="49" t="s">
        <v>97</v>
      </c>
    </row>
    <row r="65" ht="12">
      <c r="B65" s="2" t="s">
        <v>98</v>
      </c>
    </row>
    <row r="67" ht="12">
      <c r="B67" s="2" t="s">
        <v>76</v>
      </c>
    </row>
    <row r="68" ht="12">
      <c r="B68" s="2" t="s">
        <v>99</v>
      </c>
    </row>
    <row r="71" ht="12">
      <c r="B71" s="2" t="s">
        <v>85</v>
      </c>
    </row>
    <row r="72" ht="12">
      <c r="B72" s="2" t="s">
        <v>100</v>
      </c>
    </row>
    <row r="74" ht="12">
      <c r="B74" s="2" t="s">
        <v>101</v>
      </c>
    </row>
    <row r="75" ht="12">
      <c r="B75" s="2" t="s">
        <v>102</v>
      </c>
    </row>
    <row r="77" ht="12">
      <c r="B77" s="2" t="s">
        <v>91</v>
      </c>
    </row>
    <row r="78" ht="12">
      <c r="B78" s="2" t="s">
        <v>103</v>
      </c>
    </row>
    <row r="79" ht="12">
      <c r="B79" s="2" t="s">
        <v>104</v>
      </c>
    </row>
    <row r="80" ht="12">
      <c r="B80" s="2" t="s">
        <v>105</v>
      </c>
    </row>
    <row r="83" ht="12">
      <c r="B83" s="2" t="s">
        <v>94</v>
      </c>
    </row>
    <row r="84" ht="12">
      <c r="B84" s="2" t="s">
        <v>106</v>
      </c>
    </row>
    <row r="85" ht="12">
      <c r="B85" s="2" t="s">
        <v>3</v>
      </c>
    </row>
    <row r="86" ht="12">
      <c r="B86" s="2" t="s">
        <v>4</v>
      </c>
    </row>
    <row r="87" ht="12">
      <c r="B87" s="2" t="s">
        <v>108</v>
      </c>
    </row>
    <row r="89" ht="15.75" customHeight="1">
      <c r="B89" s="49" t="s">
        <v>109</v>
      </c>
    </row>
    <row r="90" ht="12">
      <c r="B90" s="2" t="s">
        <v>110</v>
      </c>
    </row>
    <row r="91" ht="12.75" customHeight="1">
      <c r="B91" s="2" t="s">
        <v>6</v>
      </c>
    </row>
    <row r="92" ht="12">
      <c r="B92" s="2" t="s">
        <v>7</v>
      </c>
    </row>
    <row r="93" ht="12.75" customHeight="1">
      <c r="B93" s="2" t="s">
        <v>8</v>
      </c>
    </row>
    <row r="94" ht="12">
      <c r="B94" s="2" t="s">
        <v>119</v>
      </c>
    </row>
    <row r="95" ht="12">
      <c r="B95" s="2" t="s">
        <v>120</v>
      </c>
    </row>
    <row r="98" ht="12">
      <c r="B98" s="2" t="s">
        <v>121</v>
      </c>
    </row>
    <row r="99" ht="12">
      <c r="B99" s="2" t="s">
        <v>122</v>
      </c>
    </row>
    <row r="100" ht="12">
      <c r="B100" s="2" t="s">
        <v>123</v>
      </c>
    </row>
    <row r="101" ht="12">
      <c r="B101" s="2" t="s">
        <v>124</v>
      </c>
    </row>
    <row r="102" ht="12">
      <c r="B102" s="2" t="s">
        <v>125</v>
      </c>
    </row>
    <row r="103" ht="12">
      <c r="B103" s="2" t="s">
        <v>126</v>
      </c>
    </row>
    <row r="104" ht="12">
      <c r="B104" s="2" t="s">
        <v>127</v>
      </c>
    </row>
    <row r="105" ht="12">
      <c r="B105" s="2" t="s">
        <v>128</v>
      </c>
    </row>
    <row r="106" ht="12">
      <c r="B106" s="2" t="s">
        <v>129</v>
      </c>
    </row>
    <row r="107" ht="12">
      <c r="B107" s="2" t="s">
        <v>130</v>
      </c>
    </row>
    <row r="108" ht="12">
      <c r="B108" s="2" t="s">
        <v>131</v>
      </c>
    </row>
    <row r="109" ht="12">
      <c r="B109" s="2" t="s">
        <v>132</v>
      </c>
    </row>
    <row r="110" ht="12">
      <c r="B110" s="2" t="s">
        <v>133</v>
      </c>
    </row>
    <row r="111" ht="12">
      <c r="B111" s="2" t="s">
        <v>134</v>
      </c>
    </row>
    <row r="112" ht="12">
      <c r="B112" s="2" t="s">
        <v>83</v>
      </c>
    </row>
    <row r="113" ht="12">
      <c r="B113" s="2" t="s">
        <v>107</v>
      </c>
    </row>
    <row r="114" ht="12">
      <c r="B114" s="2" t="s">
        <v>86</v>
      </c>
    </row>
    <row r="116" ht="12">
      <c r="B116" s="2" t="s">
        <v>87</v>
      </c>
    </row>
    <row r="117" ht="12">
      <c r="B117" s="2" t="s">
        <v>88</v>
      </c>
    </row>
    <row r="118" ht="12">
      <c r="B118" s="2" t="s">
        <v>89</v>
      </c>
    </row>
    <row r="119" ht="12">
      <c r="B119" s="2" t="s">
        <v>117</v>
      </c>
    </row>
    <row r="120" ht="12">
      <c r="B120" s="2" t="s">
        <v>118</v>
      </c>
    </row>
  </sheetData>
  <printOptions/>
  <pageMargins left="1.25" right="1.2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Rufus Chowbuddy</cp:lastModifiedBy>
  <cp:category/>
  <cp:version/>
  <cp:contentType/>
  <cp:contentStatus/>
</cp:coreProperties>
</file>